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382\"/>
    </mc:Choice>
  </mc:AlternateContent>
  <xr:revisionPtr revIDLastSave="0" documentId="13_ncr:1_{62702F47-A883-4072-89F0-AA6F1B4A920A}" xr6:coauthVersionLast="47" xr6:coauthVersionMax="47" xr10:uidLastSave="{00000000-0000-0000-0000-000000000000}"/>
  <bookViews>
    <workbookView xWindow="0" yWindow="2064" windowWidth="17640" windowHeight="11280" tabRatio="796" firstSheet="3" activeTab="8" xr2:uid="{00000000-000D-0000-FFFF-FFFF00000000}"/>
  </bookViews>
  <sheets>
    <sheet name="Сводка затрат" sheetId="1" r:id="rId1"/>
    <sheet name="ССР" sheetId="2" r:id="rId2"/>
    <sheet name="ОСР 556-02-01" sheetId="3" r:id="rId3"/>
    <sheet name="ОСР 556-09-01" sheetId="4" r:id="rId4"/>
    <sheet name="ОСР 556-12-01" sheetId="5" r:id="rId5"/>
    <sheet name="ОСР 525-09-01" sheetId="6" r:id="rId6"/>
    <sheet name="ОСР 525-02-01" sheetId="7" r:id="rId7"/>
    <sheet name="ОСР 525-12-01" sheetId="8" r:id="rId8"/>
    <sheet name="Источники ЦИ" sheetId="9" r:id="rId9"/>
    <sheet name="Цена МАТ и ОБ по ТКП" sheetId="10" r:id="rId10"/>
  </sheets>
  <calcPr calcId="181029"/>
</workbook>
</file>

<file path=xl/calcChain.xml><?xml version="1.0" encoding="utf-8"?>
<calcChain xmlns="http://schemas.openxmlformats.org/spreadsheetml/2006/main">
  <c r="C40" i="1" l="1"/>
  <c r="C37" i="1"/>
  <c r="C38" i="1" s="1"/>
  <c r="C36" i="1"/>
  <c r="C35" i="1"/>
  <c r="I38" i="1"/>
  <c r="I37" i="1"/>
  <c r="I36" i="1"/>
  <c r="I35" i="1"/>
  <c r="I34" i="1"/>
  <c r="C30" i="1"/>
  <c r="C32" i="1" s="1"/>
  <c r="E32" i="1" s="1"/>
  <c r="G70" i="2"/>
  <c r="G71" i="2" s="1"/>
  <c r="G73" i="2" s="1"/>
  <c r="G74" i="2" s="1"/>
  <c r="G75" i="2" s="1"/>
  <c r="F70" i="2"/>
  <c r="F71" i="2" s="1"/>
  <c r="F73" i="2" s="1"/>
  <c r="F74" i="2" s="1"/>
  <c r="F75" i="2" s="1"/>
  <c r="E70" i="2"/>
  <c r="E71" i="2" s="1"/>
  <c r="E73" i="2" s="1"/>
  <c r="E74" i="2" s="1"/>
  <c r="E75" i="2" s="1"/>
  <c r="D70" i="2"/>
  <c r="D71" i="2" s="1"/>
  <c r="G69" i="2"/>
  <c r="F69" i="2"/>
  <c r="E69" i="2"/>
  <c r="D69" i="2"/>
  <c r="H69" i="2" s="1"/>
  <c r="G61" i="2"/>
  <c r="F61" i="2"/>
  <c r="E61" i="2"/>
  <c r="D61" i="2"/>
  <c r="H61" i="2" s="1"/>
  <c r="H60" i="2"/>
  <c r="H42" i="2"/>
  <c r="G42" i="2"/>
  <c r="F42" i="2"/>
  <c r="E42" i="2"/>
  <c r="D42" i="2"/>
  <c r="H41" i="2"/>
  <c r="G39" i="2"/>
  <c r="F39" i="2"/>
  <c r="E39" i="2"/>
  <c r="D39" i="2"/>
  <c r="H39" i="2" s="1"/>
  <c r="H38" i="2"/>
  <c r="H36" i="2"/>
  <c r="G36" i="2"/>
  <c r="F36" i="2"/>
  <c r="E36" i="2"/>
  <c r="D36" i="2"/>
  <c r="H35" i="2"/>
  <c r="G33" i="2"/>
  <c r="F33" i="2"/>
  <c r="E33" i="2"/>
  <c r="D33" i="2"/>
  <c r="H33" i="2" s="1"/>
  <c r="H32" i="2"/>
  <c r="H30" i="2"/>
  <c r="G30" i="2"/>
  <c r="F30" i="2"/>
  <c r="E30" i="2"/>
  <c r="D30" i="2"/>
  <c r="H29" i="2"/>
  <c r="G23" i="2"/>
  <c r="F23" i="2"/>
  <c r="E23" i="2"/>
  <c r="D23" i="2"/>
  <c r="H23" i="2" s="1"/>
  <c r="H22" i="2"/>
  <c r="C39" i="1" l="1"/>
  <c r="C31" i="1"/>
  <c r="D73" i="2"/>
  <c r="H71" i="2"/>
  <c r="H70" i="2"/>
  <c r="C42" i="1" l="1"/>
  <c r="E42" i="1" s="1"/>
  <c r="E40" i="1"/>
  <c r="H73" i="2"/>
  <c r="D74" i="2"/>
  <c r="D75" i="2" l="1"/>
  <c r="H75" i="2" s="1"/>
  <c r="H74" i="2"/>
</calcChain>
</file>

<file path=xl/sharedStrings.xml><?xml version="1.0" encoding="utf-8"?>
<sst xmlns="http://schemas.openxmlformats.org/spreadsheetml/2006/main" count="250" uniqueCount="134">
  <si>
    <t>СВОДКА ЗАТРАТ</t>
  </si>
  <si>
    <t>P_0382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</si>
  <si>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</si>
  <si>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</si>
  <si>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</si>
  <si>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</si>
  <si>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</si>
  <si>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</si>
  <si>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</si>
  <si>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</si>
  <si>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</si>
  <si>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</si>
  <si>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</si>
  <si>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</si>
  <si>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</si>
  <si>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</si>
  <si>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</si>
  <si>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</si>
  <si>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</si>
  <si>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</si>
  <si>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</si>
  <si>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</si>
  <si>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</si>
  <si>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</si>
  <si>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ОСР-556-02-01</t>
  </si>
  <si>
    <t>"Реконструкция КТП КЯР 418/160 кВА с заменой КТП" Красноярский район Самарская область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</si>
  <si>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</si>
  <si>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</si>
  <si>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</si>
  <si>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</si>
  <si>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</si>
  <si>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</si>
  <si>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</si>
  <si>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</si>
  <si>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</si>
  <si>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</si>
  <si>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</si>
  <si>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</si>
  <si>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</si>
  <si>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</si>
  <si>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</si>
  <si>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</si>
  <si>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ВЗиС,исп.приопределен. сметной стоимости строит. ОКС 2,5%х0,8= 2%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</si>
  <si>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</si>
  <si>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</si>
  <si>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</si>
  <si>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</si>
  <si>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ОСР-556-09-01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</si>
  <si>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</si>
  <si>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</si>
  <si>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</si>
  <si>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</si>
  <si>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</si>
  <si>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</si>
  <si>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ОСР-525-09-01</t>
  </si>
  <si>
    <t>Пусконаладочные работы</t>
  </si>
  <si>
    <t>Письмо Госстройя №1336-ВК/1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</si>
  <si>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</si>
  <si>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</si>
  <si>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</si>
  <si>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</si>
  <si>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</si>
  <si>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</si>
  <si>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ОСР-556-12-01</t>
  </si>
  <si>
    <t>Проектные работы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</si>
  <si>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</si>
  <si>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</si>
  <si>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</si>
  <si>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</si>
  <si>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</si>
  <si>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</si>
  <si>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</si>
  <si>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</si>
  <si>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</si>
  <si>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</si>
  <si>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</si>
  <si>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</si>
  <si>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Сметв № 1</t>
  </si>
  <si>
    <t>Проектные и изыскательские работы</t>
  </si>
  <si>
    <t>Форма № 3</t>
  </si>
  <si>
    <t>Наименование стройки</t>
  </si>
  <si>
    <t>ОБЪЕКТНЫЙ СМЕТНЫЙ РАСЧЕТ № ОСР 556-02-01</t>
  </si>
  <si>
    <t>Наименование сметы</t>
  </si>
  <si>
    <t>Наименование локальных сметных расчетов (смет), затрат</t>
  </si>
  <si>
    <t>ЛС-556-1</t>
  </si>
  <si>
    <t>Замена КТП КЯР 418/160 кВА</t>
  </si>
  <si>
    <t>Итого</t>
  </si>
  <si>
    <t>ОБЪЕКТНЫЙ СМЕТНЫЙ РАСЧЕТ № ОСР 556-09-01</t>
  </si>
  <si>
    <t>ЛС-556-09</t>
  </si>
  <si>
    <t>ПНР</t>
  </si>
  <si>
    <t>ОБЪЕКТНЫЙ СМЕТНЫЙ РАСЧЕТ № ОСР 556-12-01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</si>
  <si>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</si>
  <si>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</si>
  <si>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525-09-01</t>
  </si>
  <si>
    <t>ЛС-525-09-01</t>
  </si>
  <si>
    <t>ОБЪЕКТНЫЙ СМЕТНЫЙ РАСЧЕТ № ОСР 525-02-01</t>
  </si>
  <si>
    <t>ЛС-525-01</t>
  </si>
  <si>
    <t>ВЛИ-0,4кВ</t>
  </si>
  <si>
    <t>ОБЪЕКТНЫЙ СМЕТНЫЙ РАСЧЕТ № ОСР 525-12-01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</si>
  <si>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</si>
  <si>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</si>
  <si>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</si>
  <si>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</si>
  <si>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</si>
  <si>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</si>
  <si>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</si>
  <si>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</si>
  <si>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</si>
  <si>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КТП 160 кВА тупиковая, 10/0,4</t>
  </si>
  <si>
    <t>шт</t>
  </si>
  <si>
    <t>10/0,4</t>
  </si>
  <si>
    <t>Провод СИП-2 3*95+1*95+1*25</t>
  </si>
  <si>
    <t>км</t>
  </si>
  <si>
    <t>Стойка ж/б СВ95-3</t>
  </si>
  <si>
    <t>Реконструкция ВЛ-0,4 кВ от КТП Б 203/100 кВА с заменой КТП Шигонский район Самарская область (0,16 МВА)</t>
  </si>
  <si>
    <t>Объектов производственного назначения, тыс. руб.</t>
  </si>
  <si>
    <t>2025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</si>
  <si>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</si>
  <si>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</si>
  <si>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</si>
  <si>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</si>
  <si>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</si>
  <si>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</si>
  <si>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</si>
  <si>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</si>
  <si>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</si>
  <si>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</si>
  <si>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2026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</si>
  <si>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</si>
  <si>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</si>
  <si>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Реконструкция ВЛ-0,4 кВ от КТП Б 203/100 кВА с заменой на КТП 10/0,4кВ 100 кВА Шигонский район Самарская область (0,1 МВА, 0,35км)</t>
  </si>
  <si>
    <t>ФСБЦ-21.2.01.01-0038</t>
  </si>
  <si>
    <t>ФСБЦ-05.1.02.07-0066</t>
  </si>
  <si>
    <t>КП Исх. №27 от 02.02.2024г "ВЭМ"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</si>
</sst>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  <numFmt numFmtId="174" formatCode="_-* #,##0.00000_-;\-* #,##0.00000_-;_-* &quot;-&quot;??_-;_-@_-"/>
    <numFmt numFmtId="175" formatCode="_-* #,##0.0000_-;\-* #,##0.0000_-;_-* &quot;-&quot;??_-;_-@_-"/>
  </numFmts>
  <fonts count="16" x14ac:knownFonts="1">
    <font>
      <sz val="11"/>
      <color rgb="FF000000"/>
      <name val="Calibri"/>
      <scheme val="minor"/>
    </font>
    <font>
      <sz val="12"/>
      <color rgb="FF000000"/>
      <name val="Times New Roman"/>
    </font>
    <font>
      <i/>
      <sz val="12"/>
      <color rgb="FF000000"/>
      <name val="Times New Roman"/>
    </font>
    <font>
      <b/>
      <sz val="12"/>
      <color rgb="FF000000"/>
      <name val="Times New Roman"/>
    </font>
    <font>
      <sz val="12"/>
      <color rgb="FFFF0000"/>
      <name val="Times New Roman"/>
    </font>
    <font>
      <sz val="11"/>
      <color rgb="FF000000"/>
      <name val="Times New Roman"/>
    </font>
    <font>
      <sz val="11"/>
      <color rgb="FF000000"/>
      <name val="Arial"/>
    </font>
    <font>
      <sz val="16"/>
      <color rgb="FF000000"/>
      <name val="Times New Roman"/>
    </font>
    <font>
      <b/>
      <sz val="11"/>
      <color rgb="FF000000"/>
      <name val="Times New Roman"/>
    </font>
    <font>
      <sz val="11"/>
      <color rgb="FF000000"/>
      <name val="Calibri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10" fillId="0" borderId="0"/>
    <xf numFmtId="0" fontId="10" fillId="0" borderId="0"/>
  </cellStyleXfs>
  <cellXfs count="8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11" fillId="0" borderId="1" xfId="3" applyFont="1" applyBorder="1" applyAlignment="1">
      <alignment horizontal="center" vertical="center" wrapText="1"/>
    </xf>
    <xf numFmtId="0" fontId="12" fillId="0" borderId="0" xfId="4" applyFont="1" applyAlignment="1">
      <alignment vertical="center"/>
    </xf>
    <xf numFmtId="0" fontId="11" fillId="0" borderId="0" xfId="4" applyFont="1" applyAlignment="1">
      <alignment vertical="center"/>
    </xf>
    <xf numFmtId="0" fontId="11" fillId="0" borderId="1" xfId="3" applyFont="1" applyBorder="1" applyAlignment="1">
      <alignment horizontal="left" vertical="center" wrapText="1"/>
    </xf>
    <xf numFmtId="4" fontId="11" fillId="0" borderId="1" xfId="3" applyNumberFormat="1" applyFont="1" applyBorder="1" applyAlignment="1">
      <alignment horizontal="center" vertical="center" wrapText="1"/>
    </xf>
    <xf numFmtId="49" fontId="11" fillId="0" borderId="1" xfId="3" applyNumberFormat="1" applyFont="1" applyBorder="1" applyAlignment="1">
      <alignment horizontal="center" vertical="center" wrapText="1"/>
    </xf>
    <xf numFmtId="164" fontId="11" fillId="0" borderId="1" xfId="3" applyNumberFormat="1" applyFont="1" applyBorder="1" applyAlignment="1">
      <alignment vertical="center" wrapText="1"/>
    </xf>
    <xf numFmtId="164" fontId="12" fillId="0" borderId="0" xfId="4" applyNumberFormat="1" applyFont="1" applyAlignment="1">
      <alignment vertical="center"/>
    </xf>
    <xf numFmtId="0" fontId="11" fillId="2" borderId="0" xfId="4" applyFont="1" applyFill="1" applyAlignment="1">
      <alignment horizontal="center" vertical="center" wrapText="1"/>
    </xf>
    <xf numFmtId="0" fontId="11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1" fillId="2" borderId="0" xfId="4" applyNumberFormat="1" applyFont="1" applyFill="1" applyAlignment="1">
      <alignment horizontal="center" vertical="center"/>
    </xf>
    <xf numFmtId="43" fontId="11" fillId="0" borderId="1" xfId="1" applyFont="1" applyFill="1" applyBorder="1" applyAlignment="1">
      <alignment vertical="center" wrapText="1"/>
    </xf>
    <xf numFmtId="168" fontId="12" fillId="0" borderId="0" xfId="4" applyNumberFormat="1" applyFont="1" applyAlignment="1">
      <alignment vertical="center"/>
    </xf>
    <xf numFmtId="165" fontId="12" fillId="0" borderId="0" xfId="4" applyNumberFormat="1" applyFont="1" applyAlignment="1">
      <alignment vertical="center"/>
    </xf>
    <xf numFmtId="169" fontId="12" fillId="0" borderId="0" xfId="4" applyNumberFormat="1" applyFont="1" applyAlignment="1">
      <alignment vertical="center"/>
    </xf>
    <xf numFmtId="43" fontId="11" fillId="2" borderId="0" xfId="1" applyFont="1" applyFill="1" applyAlignment="1">
      <alignment horizontal="center" vertical="center"/>
    </xf>
    <xf numFmtId="170" fontId="11" fillId="0" borderId="1" xfId="1" applyNumberFormat="1" applyFont="1" applyFill="1" applyBorder="1" applyAlignment="1">
      <alignment vertical="center" wrapText="1"/>
    </xf>
    <xf numFmtId="171" fontId="14" fillId="0" borderId="0" xfId="4" applyNumberFormat="1" applyFont="1" applyAlignment="1">
      <alignment vertical="center"/>
    </xf>
    <xf numFmtId="10" fontId="12" fillId="0" borderId="0" xfId="2" applyNumberFormat="1" applyFont="1" applyFill="1" applyAlignment="1">
      <alignment vertical="center"/>
    </xf>
    <xf numFmtId="0" fontId="11" fillId="2" borderId="0" xfId="3" applyFont="1" applyFill="1" applyAlignment="1">
      <alignment horizontal="right" vertical="center"/>
    </xf>
    <xf numFmtId="165" fontId="14" fillId="0" borderId="0" xfId="3" applyNumberFormat="1" applyFont="1" applyAlignment="1">
      <alignment horizontal="left" vertical="center"/>
    </xf>
    <xf numFmtId="0" fontId="12" fillId="0" borderId="0" xfId="3" applyFont="1" applyAlignment="1">
      <alignment horizontal="left" vertical="center"/>
    </xf>
    <xf numFmtId="165" fontId="14" fillId="0" borderId="0" xfId="4" applyNumberFormat="1" applyFont="1" applyAlignment="1">
      <alignment vertical="center"/>
    </xf>
    <xf numFmtId="4" fontId="12" fillId="0" borderId="0" xfId="4" applyNumberFormat="1" applyFont="1" applyAlignment="1">
      <alignment vertical="center"/>
    </xf>
    <xf numFmtId="172" fontId="11" fillId="2" borderId="0" xfId="1" applyNumberFormat="1" applyFont="1" applyFill="1" applyAlignment="1">
      <alignment horizontal="center" vertical="center"/>
    </xf>
    <xf numFmtId="43" fontId="11" fillId="0" borderId="1" xfId="1" applyFont="1" applyFill="1" applyBorder="1" applyAlignment="1">
      <alignment horizontal="center" vertical="center" wrapText="1"/>
    </xf>
    <xf numFmtId="0" fontId="14" fillId="0" borderId="0" xfId="4" applyFont="1" applyAlignment="1">
      <alignment vertical="center"/>
    </xf>
    <xf numFmtId="173" fontId="12" fillId="0" borderId="0" xfId="4" applyNumberFormat="1" applyFont="1" applyAlignment="1">
      <alignment vertical="center"/>
    </xf>
    <xf numFmtId="0" fontId="11" fillId="0" borderId="0" xfId="3" applyFont="1" applyAlignment="1">
      <alignment horizontal="left" vertical="center"/>
    </xf>
    <xf numFmtId="171" fontId="12" fillId="0" borderId="0" xfId="4" applyNumberFormat="1" applyFont="1" applyAlignment="1">
      <alignment vertical="center"/>
    </xf>
    <xf numFmtId="174" fontId="11" fillId="0" borderId="1" xfId="1" applyNumberFormat="1" applyFont="1" applyFill="1" applyBorder="1" applyAlignment="1">
      <alignment horizontal="center" vertical="center" wrapText="1"/>
    </xf>
    <xf numFmtId="0" fontId="13" fillId="0" borderId="4" xfId="3" applyFont="1" applyBorder="1" applyAlignment="1">
      <alignment horizontal="center" vertical="center" wrapText="1"/>
    </xf>
    <xf numFmtId="0" fontId="13" fillId="0" borderId="5" xfId="3" applyFont="1" applyBorder="1" applyAlignment="1">
      <alignment horizontal="center" vertical="center" wrapText="1"/>
    </xf>
    <xf numFmtId="0" fontId="13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175" fontId="13" fillId="0" borderId="1" xfId="1" applyNumberFormat="1" applyFont="1" applyFill="1" applyBorder="1" applyAlignment="1">
      <alignment horizontal="center" vertical="center" wrapText="1"/>
    </xf>
    <xf numFmtId="175" fontId="11" fillId="0" borderId="1" xfId="1" applyNumberFormat="1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</cellXfs>
  <cellStyles count="5">
    <cellStyle name="Normal" xfId="3" xr:uid="{7042DE05-CEEC-4563-BA4D-3F0FEE76EEE2}"/>
    <cellStyle name="Обычный" xfId="0" builtinId="0"/>
    <cellStyle name="Обычный 2" xfId="4" xr:uid="{DDFF0484-F214-4E71-AE54-84ECAE2C7703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opLeftCell="A18" zoomScale="90" zoomScaleNormal="90" workbookViewId="0">
      <selection activeCell="A19" sqref="A19:C19"/>
    </sheetView>
  </sheetViews>
  <sheetFormatPr defaultColWidth="10" defaultRowHeight="14.4" x14ac:dyDescent="0.3"/>
  <cols>
    <col min="1" max="1" width="10.88671875" customWidth="1"/>
    <col min="2" max="2" width="101.44140625" customWidth="1"/>
    <col min="3" max="3" width="35" customWidth="1"/>
    <col min="4" max="4" width="15" customWidth="1"/>
    <col min="9" max="9" width="15.109375" customWidth="1"/>
  </cols>
  <sheetData>
    <row r="1" spans="1:3" ht="15.75" customHeight="1" x14ac:dyDescent="0.3">
      <c r="A1" s="4"/>
      <c r="B1" s="4"/>
      <c r="C1" s="4"/>
    </row>
    <row r="2" spans="1:3" ht="15.75" customHeight="1" x14ac:dyDescent="0.3">
      <c r="A2" s="1"/>
      <c r="B2" s="1"/>
      <c r="C2" s="1"/>
    </row>
    <row r="3" spans="1:3" ht="15.75" customHeight="1" x14ac:dyDescent="0.3">
      <c r="A3" s="2"/>
      <c r="B3" s="2"/>
      <c r="C3" s="2"/>
    </row>
    <row r="4" spans="1:3" ht="15.75" customHeight="1" x14ac:dyDescent="0.3">
      <c r="A4" s="1"/>
      <c r="B4" s="1"/>
      <c r="C4" s="1"/>
    </row>
    <row r="5" spans="1:3" ht="15.75" customHeight="1" x14ac:dyDescent="0.3">
      <c r="A5" s="1"/>
      <c r="B5" s="1"/>
      <c r="C5" s="1"/>
    </row>
    <row r="6" spans="1:3" ht="15.75" customHeight="1" x14ac:dyDescent="0.3">
      <c r="A6" s="1"/>
      <c r="B6" s="1"/>
      <c r="C6" s="34"/>
    </row>
    <row r="7" spans="1:3" ht="15.75" customHeight="1" x14ac:dyDescent="0.3">
      <c r="A7" s="1"/>
      <c r="B7" s="1"/>
      <c r="C7" s="1"/>
    </row>
    <row r="8" spans="1:3" ht="15.75" customHeight="1" x14ac:dyDescent="0.3">
      <c r="A8" s="2"/>
      <c r="B8" s="2"/>
      <c r="C8" s="2"/>
    </row>
    <row r="9" spans="1:3" ht="15.75" customHeight="1" x14ac:dyDescent="0.3">
      <c r="A9" s="1"/>
      <c r="B9" s="1"/>
      <c r="C9" s="1"/>
    </row>
    <row r="10" spans="1:3" ht="15.75" customHeight="1" x14ac:dyDescent="0.3">
      <c r="A10" s="1"/>
      <c r="B10" s="1"/>
      <c r="C10" s="1"/>
    </row>
    <row r="11" spans="1:3" ht="15.75" customHeight="1" x14ac:dyDescent="0.3">
      <c r="A11" s="1"/>
      <c r="B11" s="1"/>
      <c r="C11" s="1"/>
    </row>
    <row r="12" spans="1:3" ht="15.75" customHeight="1" x14ac:dyDescent="0.3">
      <c r="A12" s="72" t="s">
        <v>0</v>
      </c>
      <c r="B12" s="72"/>
      <c r="C12" s="72"/>
    </row>
    <row r="13" spans="1:3" ht="15.75" customHeight="1" x14ac:dyDescent="0.3">
      <c r="A13" s="1"/>
      <c r="B13" s="1"/>
      <c r="C13" s="1"/>
    </row>
    <row r="14" spans="1:3" ht="15.75" customHeight="1" x14ac:dyDescent="0.3">
      <c r="A14" s="1"/>
      <c r="B14" s="1"/>
      <c r="C14" s="1"/>
    </row>
    <row r="15" spans="1:3" ht="15.75" customHeight="1" x14ac:dyDescent="0.3">
      <c r="A15" s="1"/>
      <c r="B15" s="1"/>
      <c r="C15" s="1"/>
    </row>
    <row r="16" spans="1:3" ht="20.25" customHeight="1" x14ac:dyDescent="0.3">
      <c r="A16" s="75" t="s">
        <v>1</v>
      </c>
      <c r="B16" s="75"/>
      <c r="C16" s="75"/>
    </row>
    <row r="17" spans="1:9" ht="15.75" customHeight="1" x14ac:dyDescent="0.3">
      <c r="A17" s="74" t="s">
        <v>2</v>
      </c>
      <c r="B17" s="74"/>
      <c r="C17" s="74"/>
    </row>
    <row r="18" spans="1:9" ht="15.75" customHeight="1" x14ac:dyDescent="0.3">
      <c r="A18" s="1"/>
      <c r="B18" s="1"/>
      <c r="C18" s="1"/>
    </row>
    <row r="19" spans="1:9" ht="72" customHeight="1" x14ac:dyDescent="0.3">
      <c r="A19" s="83" t="s">
        <v>130</v>
      </c>
      <c r="B19" s="73"/>
      <c r="C19" s="73"/>
    </row>
    <row r="20" spans="1:9" ht="15.75" customHeight="1" x14ac:dyDescent="0.3">
      <c r="A20" s="74" t="s">
        <v>3</v>
      </c>
      <c r="B20" s="74"/>
      <c r="C20" s="74"/>
    </row>
    <row r="21" spans="1:9" ht="15.75" customHeight="1" x14ac:dyDescent="0.3">
      <c r="A21" s="1"/>
      <c r="B21" s="1"/>
      <c r="C21" s="1"/>
    </row>
    <row r="22" spans="1:9" ht="15.75" customHeight="1" x14ac:dyDescent="0.3">
      <c r="A22" s="1"/>
      <c r="B22" s="1"/>
      <c r="C22" s="1"/>
    </row>
    <row r="23" spans="1:9" ht="47.25" customHeight="1" x14ac:dyDescent="0.3">
      <c r="A23" s="37" t="s">
        <v>4</v>
      </c>
      <c r="B23" s="37" t="s">
        <v>5</v>
      </c>
      <c r="C23" s="37" t="s">
        <v>115</v>
      </c>
      <c r="D23" s="38"/>
      <c r="E23" s="38"/>
      <c r="F23" s="38"/>
      <c r="G23" s="39"/>
      <c r="H23" s="39"/>
      <c r="I23" s="39"/>
    </row>
    <row r="24" spans="1:9" ht="15.75" customHeight="1" x14ac:dyDescent="0.3">
      <c r="A24" s="37">
        <v>1</v>
      </c>
      <c r="B24" s="37">
        <v>2</v>
      </c>
      <c r="C24" s="37">
        <v>3</v>
      </c>
      <c r="D24" s="38"/>
      <c r="E24" s="38"/>
      <c r="F24" s="38"/>
      <c r="G24" s="39"/>
      <c r="H24" s="39"/>
      <c r="I24" s="39"/>
    </row>
    <row r="25" spans="1:9" ht="15.75" customHeight="1" x14ac:dyDescent="0.3">
      <c r="A25" s="69" t="s">
        <v>116</v>
      </c>
      <c r="B25" s="70"/>
      <c r="C25" s="71"/>
      <c r="D25" s="38"/>
      <c r="E25" s="38"/>
      <c r="F25" s="38"/>
      <c r="G25" s="39"/>
      <c r="H25" s="39"/>
      <c r="I25" s="39"/>
    </row>
    <row r="26" spans="1:9" ht="15.75" customHeight="1" x14ac:dyDescent="0.3">
      <c r="A26" s="37">
        <v>1</v>
      </c>
      <c r="B26" s="40" t="s">
        <v>117</v>
      </c>
      <c r="C26" s="41"/>
      <c r="D26" s="38"/>
      <c r="E26" s="38"/>
      <c r="F26" s="38"/>
      <c r="G26" s="39"/>
      <c r="H26" s="39" t="s">
        <v>118</v>
      </c>
      <c r="I26" s="39"/>
    </row>
    <row r="27" spans="1:9" ht="15.75" customHeight="1" x14ac:dyDescent="0.3">
      <c r="A27" s="42" t="s">
        <v>6</v>
      </c>
      <c r="B27" s="40" t="s">
        <v>119</v>
      </c>
      <c r="C27" s="43">
        <v>0</v>
      </c>
      <c r="D27" s="44"/>
      <c r="E27" s="44"/>
      <c r="F27" s="44"/>
      <c r="G27" s="45" t="s">
        <v>120</v>
      </c>
      <c r="H27" s="45" t="s">
        <v>121</v>
      </c>
      <c r="I27" s="45" t="s">
        <v>122</v>
      </c>
    </row>
    <row r="28" spans="1:9" ht="15.75" customHeight="1" x14ac:dyDescent="0.3">
      <c r="A28" s="42" t="s">
        <v>7</v>
      </c>
      <c r="B28" s="40" t="s">
        <v>123</v>
      </c>
      <c r="C28" s="43">
        <v>0</v>
      </c>
      <c r="D28" s="44"/>
      <c r="E28" s="44"/>
      <c r="F28" s="44"/>
      <c r="G28" s="46">
        <v>2019</v>
      </c>
      <c r="H28" s="47">
        <v>106.826398641827</v>
      </c>
      <c r="I28" s="48"/>
    </row>
    <row r="29" spans="1:9" ht="15.75" customHeight="1" x14ac:dyDescent="0.3">
      <c r="A29" s="42" t="s">
        <v>8</v>
      </c>
      <c r="B29" s="40" t="s">
        <v>124</v>
      </c>
      <c r="C29" s="49">
        <v>0</v>
      </c>
      <c r="D29" s="44"/>
      <c r="E29" s="44"/>
      <c r="F29" s="44"/>
      <c r="G29" s="46">
        <v>2020</v>
      </c>
      <c r="H29" s="47">
        <v>105.56188522495653</v>
      </c>
      <c r="I29" s="48"/>
    </row>
    <row r="30" spans="1:9" ht="15.75" customHeight="1" x14ac:dyDescent="0.3">
      <c r="A30" s="37">
        <v>2</v>
      </c>
      <c r="B30" s="40" t="s">
        <v>9</v>
      </c>
      <c r="C30" s="49">
        <f>C27+C28+C29</f>
        <v>0</v>
      </c>
      <c r="D30" s="50"/>
      <c r="E30" s="51"/>
      <c r="F30" s="52"/>
      <c r="G30" s="46">
        <v>2021</v>
      </c>
      <c r="H30" s="47">
        <v>104.9354</v>
      </c>
      <c r="I30" s="48"/>
    </row>
    <row r="31" spans="1:9" ht="15.75" customHeight="1" x14ac:dyDescent="0.3">
      <c r="A31" s="42" t="s">
        <v>10</v>
      </c>
      <c r="B31" s="40" t="s">
        <v>125</v>
      </c>
      <c r="C31" s="49">
        <f>C30-ROUND(C30/1.2,5)</f>
        <v>0</v>
      </c>
      <c r="D31" s="44"/>
      <c r="E31" s="51"/>
      <c r="F31" s="44"/>
      <c r="G31" s="46">
        <v>2022</v>
      </c>
      <c r="H31" s="47">
        <v>114.63142733059361</v>
      </c>
      <c r="I31" s="53"/>
    </row>
    <row r="32" spans="1:9" ht="15.6" x14ac:dyDescent="0.3">
      <c r="A32" s="37">
        <v>3</v>
      </c>
      <c r="B32" s="40" t="s">
        <v>126</v>
      </c>
      <c r="C32" s="54">
        <f>C30*I34</f>
        <v>0</v>
      </c>
      <c r="D32" s="44"/>
      <c r="E32" s="55">
        <f>D32-C32</f>
        <v>0</v>
      </c>
      <c r="F32" s="56"/>
      <c r="G32" s="57">
        <v>2023</v>
      </c>
      <c r="H32" s="47">
        <v>109.09646626082731</v>
      </c>
      <c r="I32" s="53"/>
    </row>
    <row r="33" spans="1:9" ht="15.6" x14ac:dyDescent="0.3">
      <c r="A33" s="69" t="s">
        <v>127</v>
      </c>
      <c r="B33" s="70"/>
      <c r="C33" s="71"/>
      <c r="D33" s="38"/>
      <c r="E33" s="58"/>
      <c r="F33" s="59"/>
      <c r="G33" s="46">
        <v>2024</v>
      </c>
      <c r="H33" s="47">
        <v>109.11350326220534</v>
      </c>
      <c r="I33" s="53"/>
    </row>
    <row r="34" spans="1:9" ht="15.6" x14ac:dyDescent="0.3">
      <c r="A34" s="37">
        <v>1</v>
      </c>
      <c r="B34" s="40" t="s">
        <v>117</v>
      </c>
      <c r="C34" s="41"/>
      <c r="D34" s="38"/>
      <c r="E34" s="60"/>
      <c r="F34" s="61"/>
      <c r="G34" s="46">
        <v>2025</v>
      </c>
      <c r="H34" s="47">
        <v>107.81631706396419</v>
      </c>
      <c r="I34" s="62">
        <f>(H34+100)/200</f>
        <v>1.039081585319821</v>
      </c>
    </row>
    <row r="35" spans="1:9" ht="15.6" x14ac:dyDescent="0.3">
      <c r="A35" s="42" t="s">
        <v>6</v>
      </c>
      <c r="B35" s="40" t="s">
        <v>119</v>
      </c>
      <c r="C35" s="63">
        <f>ССР!D75+ССР!E75</f>
        <v>1782.7237467113116</v>
      </c>
      <c r="D35" s="44"/>
      <c r="E35" s="60"/>
      <c r="F35" s="44"/>
      <c r="G35" s="46">
        <v>2026</v>
      </c>
      <c r="H35" s="47">
        <v>105.26289686896166</v>
      </c>
      <c r="I35" s="62">
        <f>(H35+100)/200*H34/100</f>
        <v>1.1065344785145874</v>
      </c>
    </row>
    <row r="36" spans="1:9" ht="15.6" x14ac:dyDescent="0.3">
      <c r="A36" s="42" t="s">
        <v>7</v>
      </c>
      <c r="B36" s="40" t="s">
        <v>123</v>
      </c>
      <c r="C36" s="63">
        <f>ССР!F75</f>
        <v>3312.8873389223368</v>
      </c>
      <c r="D36" s="44"/>
      <c r="E36" s="60"/>
      <c r="F36" s="44"/>
      <c r="G36" s="46">
        <v>2027</v>
      </c>
      <c r="H36" s="47">
        <v>104.42089798933949</v>
      </c>
      <c r="I36" s="62">
        <f>(H36+100)/200*H35/100*H34/100</f>
        <v>1.1599922999352297</v>
      </c>
    </row>
    <row r="37" spans="1:9" ht="15.6" x14ac:dyDescent="0.3">
      <c r="A37" s="42" t="s">
        <v>8</v>
      </c>
      <c r="B37" s="40" t="s">
        <v>124</v>
      </c>
      <c r="C37" s="63">
        <f>(ССР!G71)*1.2</f>
        <v>737.62641130177587</v>
      </c>
      <c r="D37" s="44"/>
      <c r="E37" s="60"/>
      <c r="F37" s="44"/>
      <c r="G37" s="46">
        <v>2028</v>
      </c>
      <c r="H37" s="47">
        <v>104.42089798933949</v>
      </c>
      <c r="I37" s="62">
        <f>(H37+100)/200*H36/100*H35/100*H34/100</f>
        <v>1.2112743761995592</v>
      </c>
    </row>
    <row r="38" spans="1:9" ht="15.6" x14ac:dyDescent="0.3">
      <c r="A38" s="37">
        <v>2</v>
      </c>
      <c r="B38" s="40" t="s">
        <v>9</v>
      </c>
      <c r="C38" s="63">
        <f>C35+C36+C37</f>
        <v>5833.2374969354241</v>
      </c>
      <c r="D38" s="50"/>
      <c r="E38" s="55"/>
      <c r="F38" s="56"/>
      <c r="G38" s="46">
        <v>2029</v>
      </c>
      <c r="H38" s="47">
        <v>104.42089798933949</v>
      </c>
      <c r="I38" s="62">
        <f>(H38+100)/200*H37/100*H36/100*H35/100*H34/100</f>
        <v>1.26482358074235</v>
      </c>
    </row>
    <row r="39" spans="1:9" ht="15.6" x14ac:dyDescent="0.3">
      <c r="A39" s="42" t="s">
        <v>10</v>
      </c>
      <c r="B39" s="40" t="s">
        <v>125</v>
      </c>
      <c r="C39" s="49">
        <f>C38-ROUND(C38/1.2,5)</f>
        <v>972.20624693542413</v>
      </c>
      <c r="D39" s="44"/>
      <c r="E39" s="60"/>
      <c r="F39" s="44"/>
      <c r="G39" s="38"/>
      <c r="H39" s="38"/>
      <c r="I39" s="38"/>
    </row>
    <row r="40" spans="1:9" ht="15.6" x14ac:dyDescent="0.3">
      <c r="A40" s="37">
        <v>3</v>
      </c>
      <c r="B40" s="40" t="s">
        <v>126</v>
      </c>
      <c r="C40" s="82">
        <f>ROUND(C38*I35,5)</f>
        <v>6454.6784100000004</v>
      </c>
      <c r="D40" s="44"/>
      <c r="E40" s="55">
        <f>D40-C40</f>
        <v>-6454.6784100000004</v>
      </c>
      <c r="F40" s="56"/>
      <c r="G40" s="38"/>
      <c r="H40" s="38"/>
      <c r="I40" s="38"/>
    </row>
    <row r="41" spans="1:9" ht="15.6" x14ac:dyDescent="0.3">
      <c r="A41" s="37"/>
      <c r="B41" s="40"/>
      <c r="C41" s="68"/>
      <c r="D41" s="44"/>
      <c r="E41" s="64"/>
      <c r="F41" s="44"/>
      <c r="G41" s="38"/>
      <c r="H41" s="38"/>
      <c r="I41" s="38"/>
    </row>
    <row r="42" spans="1:9" ht="15.6" x14ac:dyDescent="0.3">
      <c r="A42" s="37"/>
      <c r="B42" s="40" t="s">
        <v>128</v>
      </c>
      <c r="C42" s="81">
        <f>C40+C32</f>
        <v>6454.6784100000004</v>
      </c>
      <c r="D42" s="44"/>
      <c r="E42" s="55">
        <f>D42-C42</f>
        <v>-6454.6784100000004</v>
      </c>
      <c r="F42" s="56"/>
      <c r="G42" s="38"/>
      <c r="H42" s="38"/>
      <c r="I42" s="65"/>
    </row>
    <row r="43" spans="1:9" ht="15.6" x14ac:dyDescent="0.3">
      <c r="A43" s="39"/>
      <c r="B43" s="39"/>
      <c r="C43" s="39"/>
      <c r="D43" s="65"/>
      <c r="E43" s="38"/>
      <c r="F43" s="61"/>
      <c r="G43" s="38"/>
      <c r="H43" s="38"/>
      <c r="I43" s="38"/>
    </row>
    <row r="44" spans="1:9" ht="15.6" x14ac:dyDescent="0.3">
      <c r="A44" s="66" t="s">
        <v>129</v>
      </c>
      <c r="B44" s="39"/>
      <c r="C44" s="39"/>
      <c r="D44" s="38"/>
      <c r="E44" s="67"/>
      <c r="F44" s="38"/>
      <c r="G44" s="38"/>
      <c r="H44" s="38"/>
      <c r="I44" s="38"/>
    </row>
  </sheetData>
  <mergeCells count="7">
    <mergeCell ref="A25:C25"/>
    <mergeCell ref="A33:C33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I7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5546875" style="16" customWidth="1"/>
    <col min="2" max="3" width="13.8867187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80" t="s">
        <v>99</v>
      </c>
      <c r="B1" s="80"/>
      <c r="C1" s="80"/>
      <c r="D1" s="80"/>
      <c r="E1" s="80"/>
      <c r="F1" s="80"/>
      <c r="G1" s="80"/>
      <c r="H1" s="80"/>
    </row>
    <row r="3" spans="1:8" ht="44.25" customHeight="1" x14ac:dyDescent="0.3">
      <c r="A3" s="6" t="s">
        <v>100</v>
      </c>
      <c r="B3" s="6" t="s">
        <v>101</v>
      </c>
      <c r="C3" s="6" t="s">
        <v>102</v>
      </c>
      <c r="D3" s="6" t="s">
        <v>103</v>
      </c>
      <c r="E3" s="6" t="s">
        <v>104</v>
      </c>
      <c r="F3" s="6" t="s">
        <v>105</v>
      </c>
      <c r="G3" s="6" t="s">
        <v>106</v>
      </c>
      <c r="H3" s="6" t="s">
        <v>107</v>
      </c>
    </row>
    <row r="4" spans="1:8" ht="39" customHeight="1" x14ac:dyDescent="0.3">
      <c r="A4" s="25" t="s">
        <v>108</v>
      </c>
      <c r="B4" s="26" t="s">
        <v>109</v>
      </c>
      <c r="C4" s="27">
        <v>1</v>
      </c>
      <c r="D4" s="27">
        <v>2680.3251976948</v>
      </c>
      <c r="E4" s="26" t="s">
        <v>110</v>
      </c>
      <c r="F4" s="25" t="s">
        <v>108</v>
      </c>
      <c r="G4" s="27">
        <v>2680.3251976948</v>
      </c>
      <c r="H4" s="28" t="s">
        <v>133</v>
      </c>
    </row>
    <row r="5" spans="1:8" ht="39" customHeight="1" x14ac:dyDescent="0.3">
      <c r="A5" s="25" t="s">
        <v>111</v>
      </c>
      <c r="B5" s="26" t="s">
        <v>112</v>
      </c>
      <c r="C5" s="27">
        <v>0.18654999999999999</v>
      </c>
      <c r="D5" s="27">
        <v>900.30388838926001</v>
      </c>
      <c r="E5" s="26">
        <v>0.4</v>
      </c>
      <c r="F5" s="25" t="s">
        <v>111</v>
      </c>
      <c r="G5" s="27">
        <v>167.95169037901999</v>
      </c>
      <c r="H5" s="28" t="s">
        <v>131</v>
      </c>
    </row>
    <row r="6" spans="1:8" ht="39" customHeight="1" x14ac:dyDescent="0.3">
      <c r="A6" s="25" t="s">
        <v>113</v>
      </c>
      <c r="B6" s="26" t="s">
        <v>109</v>
      </c>
      <c r="C6" s="27">
        <v>5</v>
      </c>
      <c r="D6" s="27">
        <v>81.798315329532997</v>
      </c>
      <c r="E6" s="26">
        <v>0.4</v>
      </c>
      <c r="F6" s="25" t="s">
        <v>113</v>
      </c>
      <c r="G6" s="27">
        <v>357.55292438404001</v>
      </c>
      <c r="H6" s="28" t="s">
        <v>132</v>
      </c>
    </row>
    <row r="7" spans="1:8" ht="39" hidden="1" customHeight="1" x14ac:dyDescent="0.3">
      <c r="A7" s="25" t="s">
        <v>113</v>
      </c>
      <c r="B7" s="26" t="s">
        <v>109</v>
      </c>
      <c r="C7" s="27">
        <v>0.7</v>
      </c>
      <c r="D7" s="27">
        <v>19.871333705078001</v>
      </c>
      <c r="E7" s="26">
        <v>0.4</v>
      </c>
      <c r="F7" s="26"/>
      <c r="G7" s="27">
        <v>13.909933593554999</v>
      </c>
      <c r="H7" s="28"/>
    </row>
  </sheetData>
  <mergeCells count="1">
    <mergeCell ref="A1:H1"/>
  </mergeCells>
  <pageMargins left="0.19700000000000001" right="0.315" top="0.748" bottom="0.748" header="0.315" footer="0.315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5"/>
  <sheetViews>
    <sheetView zoomScale="90" zoomScaleNormal="90" workbookViewId="0">
      <selection activeCell="A14" sqref="A14"/>
    </sheetView>
  </sheetViews>
  <sheetFormatPr defaultColWidth="8.88671875" defaultRowHeight="15.6" x14ac:dyDescent="0.3"/>
  <cols>
    <col min="1" max="1" width="10.88671875" style="5" customWidth="1"/>
    <col min="2" max="2" width="66.33203125" style="5" customWidth="1"/>
    <col min="3" max="3" width="66.6640625" style="5" customWidth="1"/>
    <col min="4" max="4" width="21.8867187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8867187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73" t="s">
        <v>130</v>
      </c>
      <c r="B13" s="73"/>
      <c r="C13" s="73"/>
      <c r="D13" s="73"/>
      <c r="E13" s="73"/>
      <c r="F13" s="73"/>
      <c r="G13" s="73"/>
      <c r="H13" s="73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76" t="s">
        <v>4</v>
      </c>
      <c r="B18" s="76" t="s">
        <v>13</v>
      </c>
      <c r="C18" s="76" t="s">
        <v>14</v>
      </c>
      <c r="D18" s="77" t="s">
        <v>15</v>
      </c>
      <c r="E18" s="78"/>
      <c r="F18" s="78"/>
      <c r="G18" s="78"/>
      <c r="H18" s="79"/>
    </row>
    <row r="19" spans="1:8" ht="94.5" customHeight="1" x14ac:dyDescent="0.3">
      <c r="A19" s="76"/>
      <c r="B19" s="76"/>
      <c r="C19" s="76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24</v>
      </c>
      <c r="C25" s="32" t="s">
        <v>25</v>
      </c>
      <c r="D25" s="20">
        <v>480.52495701645</v>
      </c>
      <c r="E25" s="20">
        <v>16.879858954664002</v>
      </c>
      <c r="F25" s="20">
        <v>2680.3295622349001</v>
      </c>
      <c r="G25" s="20">
        <v>0</v>
      </c>
      <c r="H25" s="20">
        <v>3177.7343782060002</v>
      </c>
    </row>
    <row r="26" spans="1:8" ht="31.2" x14ac:dyDescent="0.3">
      <c r="A26" s="6">
        <v>2</v>
      </c>
      <c r="B26" s="6" t="s">
        <v>26</v>
      </c>
      <c r="C26" s="32" t="s">
        <v>27</v>
      </c>
      <c r="D26" s="20">
        <v>864.14714604068001</v>
      </c>
      <c r="E26" s="20">
        <v>14.358641128831</v>
      </c>
      <c r="F26" s="20">
        <v>0</v>
      </c>
      <c r="G26" s="20">
        <v>0</v>
      </c>
      <c r="H26" s="20">
        <v>878.50578716950997</v>
      </c>
    </row>
    <row r="27" spans="1:8" x14ac:dyDescent="0.3">
      <c r="A27" s="6"/>
      <c r="B27" s="9"/>
      <c r="C27" s="9" t="s">
        <v>28</v>
      </c>
      <c r="D27" s="20">
        <v>1344.6721030571</v>
      </c>
      <c r="E27" s="20">
        <v>31.238500083495001</v>
      </c>
      <c r="F27" s="20">
        <v>2680.3295622349001</v>
      </c>
      <c r="G27" s="20">
        <v>0</v>
      </c>
      <c r="H27" s="20">
        <v>4056.2401653755001</v>
      </c>
    </row>
    <row r="28" spans="1:8" x14ac:dyDescent="0.3">
      <c r="A28" s="6"/>
      <c r="B28" s="9"/>
      <c r="C28" s="10" t="s">
        <v>29</v>
      </c>
      <c r="D28" s="20"/>
      <c r="E28" s="20"/>
      <c r="F28" s="20"/>
      <c r="G28" s="20"/>
      <c r="H28" s="20"/>
    </row>
    <row r="29" spans="1:8" s="14" customFormat="1" x14ac:dyDescent="0.3">
      <c r="A29" s="21"/>
      <c r="B29" s="21"/>
      <c r="C29" s="22"/>
      <c r="D29" s="20"/>
      <c r="E29" s="20"/>
      <c r="F29" s="20"/>
      <c r="G29" s="20"/>
      <c r="H29" s="20">
        <f>SUM(D29:G29)</f>
        <v>0</v>
      </c>
    </row>
    <row r="30" spans="1:8" x14ac:dyDescent="0.3">
      <c r="A30" s="6"/>
      <c r="B30" s="9"/>
      <c r="C30" s="9" t="s">
        <v>30</v>
      </c>
      <c r="D30" s="20">
        <f>SUM(D29:D29)</f>
        <v>0</v>
      </c>
      <c r="E30" s="20">
        <f>SUM(E29:E29)</f>
        <v>0</v>
      </c>
      <c r="F30" s="20">
        <f>SUM(F29:F29)</f>
        <v>0</v>
      </c>
      <c r="G30" s="20">
        <f>SUM(G29:G29)</f>
        <v>0</v>
      </c>
      <c r="H30" s="20">
        <f>SUM(D30:G30)</f>
        <v>0</v>
      </c>
    </row>
    <row r="31" spans="1:8" x14ac:dyDescent="0.3">
      <c r="A31" s="13"/>
      <c r="B31" s="9"/>
      <c r="C31" s="11" t="s">
        <v>31</v>
      </c>
      <c r="D31" s="20"/>
      <c r="E31" s="20"/>
      <c r="F31" s="20"/>
      <c r="G31" s="20"/>
      <c r="H31" s="20"/>
    </row>
    <row r="32" spans="1:8" x14ac:dyDescent="0.3">
      <c r="A32" s="13"/>
      <c r="B32" s="6"/>
      <c r="C32" s="12"/>
      <c r="D32" s="20"/>
      <c r="E32" s="20"/>
      <c r="F32" s="20"/>
      <c r="G32" s="20"/>
      <c r="H32" s="20">
        <f>SUM(D32:G32)</f>
        <v>0</v>
      </c>
    </row>
    <row r="33" spans="1:8" x14ac:dyDescent="0.3">
      <c r="A33" s="6"/>
      <c r="B33" s="9"/>
      <c r="C33" s="11" t="s">
        <v>32</v>
      </c>
      <c r="D33" s="20">
        <f>SUM(D32:D32)</f>
        <v>0</v>
      </c>
      <c r="E33" s="20">
        <f>SUM(E32:E32)</f>
        <v>0</v>
      </c>
      <c r="F33" s="20">
        <f>SUM(F32:F32)</f>
        <v>0</v>
      </c>
      <c r="G33" s="20">
        <f>SUM(G32:G32)</f>
        <v>0</v>
      </c>
      <c r="H33" s="20">
        <f>SUM(D33:G33)</f>
        <v>0</v>
      </c>
    </row>
    <row r="34" spans="1:8" x14ac:dyDescent="0.3">
      <c r="A34" s="6"/>
      <c r="B34" s="9"/>
      <c r="C34" s="10" t="s">
        <v>33</v>
      </c>
      <c r="D34" s="20"/>
      <c r="E34" s="20"/>
      <c r="F34" s="20"/>
      <c r="G34" s="20"/>
      <c r="H34" s="20"/>
    </row>
    <row r="35" spans="1:8" s="14" customFormat="1" x14ac:dyDescent="0.3">
      <c r="A35" s="21"/>
      <c r="B35" s="21"/>
      <c r="C35" s="22"/>
      <c r="D35" s="20"/>
      <c r="E35" s="20"/>
      <c r="F35" s="20"/>
      <c r="G35" s="20"/>
      <c r="H35" s="20">
        <f>SUM(D35:G35)</f>
        <v>0</v>
      </c>
    </row>
    <row r="36" spans="1:8" x14ac:dyDescent="0.3">
      <c r="A36" s="6"/>
      <c r="B36" s="9"/>
      <c r="C36" s="9" t="s">
        <v>34</v>
      </c>
      <c r="D36" s="20">
        <f>SUM(D35:D35)</f>
        <v>0</v>
      </c>
      <c r="E36" s="20">
        <f>SUM(E35:E35)</f>
        <v>0</v>
      </c>
      <c r="F36" s="20">
        <f>SUM(F35:F35)</f>
        <v>0</v>
      </c>
      <c r="G36" s="20">
        <f>SUM(G35:G35)</f>
        <v>0</v>
      </c>
      <c r="H36" s="20">
        <f>SUM(D36:G36)</f>
        <v>0</v>
      </c>
    </row>
    <row r="37" spans="1:8" ht="31.5" customHeight="1" x14ac:dyDescent="0.3">
      <c r="A37" s="6"/>
      <c r="B37" s="9"/>
      <c r="C37" s="10" t="s">
        <v>35</v>
      </c>
      <c r="D37" s="20"/>
      <c r="E37" s="20"/>
      <c r="F37" s="20"/>
      <c r="G37" s="20"/>
      <c r="H37" s="20"/>
    </row>
    <row r="38" spans="1:8" s="14" customFormat="1" x14ac:dyDescent="0.3">
      <c r="A38" s="21"/>
      <c r="B38" s="21"/>
      <c r="C38" s="22"/>
      <c r="D38" s="20"/>
      <c r="E38" s="20"/>
      <c r="F38" s="20"/>
      <c r="G38" s="20"/>
      <c r="H38" s="20">
        <f>SUM(D38:G38)</f>
        <v>0</v>
      </c>
    </row>
    <row r="39" spans="1:8" x14ac:dyDescent="0.3">
      <c r="A39" s="6"/>
      <c r="B39" s="9"/>
      <c r="C39" s="9" t="s">
        <v>36</v>
      </c>
      <c r="D39" s="20">
        <f>SUM(D38:D38)</f>
        <v>0</v>
      </c>
      <c r="E39" s="20">
        <f>SUM(E38:E38)</f>
        <v>0</v>
      </c>
      <c r="F39" s="20">
        <f>SUM(F38:F38)</f>
        <v>0</v>
      </c>
      <c r="G39" s="20">
        <f>SUM(G38:G38)</f>
        <v>0</v>
      </c>
      <c r="H39" s="20">
        <f>SUM(D39:G39)</f>
        <v>0</v>
      </c>
    </row>
    <row r="40" spans="1:8" x14ac:dyDescent="0.3">
      <c r="A40" s="6"/>
      <c r="B40" s="9"/>
      <c r="C40" s="10" t="s">
        <v>37</v>
      </c>
      <c r="D40" s="20"/>
      <c r="E40" s="20"/>
      <c r="F40" s="20"/>
      <c r="G40" s="20"/>
      <c r="H40" s="20"/>
    </row>
    <row r="41" spans="1:8" s="14" customFormat="1" x14ac:dyDescent="0.3">
      <c r="A41" s="21"/>
      <c r="B41" s="21"/>
      <c r="C41" s="22"/>
      <c r="D41" s="20"/>
      <c r="E41" s="20"/>
      <c r="F41" s="20"/>
      <c r="G41" s="20"/>
      <c r="H41" s="20">
        <f>SUM(D41:G41)</f>
        <v>0</v>
      </c>
    </row>
    <row r="42" spans="1:8" x14ac:dyDescent="0.3">
      <c r="A42" s="6"/>
      <c r="B42" s="9"/>
      <c r="C42" s="9" t="s">
        <v>38</v>
      </c>
      <c r="D42" s="20">
        <f>SUM(D41:D41)</f>
        <v>0</v>
      </c>
      <c r="E42" s="20">
        <f>SUM(E41:E41)</f>
        <v>0</v>
      </c>
      <c r="F42" s="20">
        <f>SUM(F41:F41)</f>
        <v>0</v>
      </c>
      <c r="G42" s="20">
        <f>SUM(G41:G41)</f>
        <v>0</v>
      </c>
      <c r="H42" s="20">
        <f>SUM(D42:G42)</f>
        <v>0</v>
      </c>
    </row>
    <row r="43" spans="1:8" x14ac:dyDescent="0.3">
      <c r="A43" s="6"/>
      <c r="B43" s="9"/>
      <c r="C43" s="9" t="s">
        <v>39</v>
      </c>
      <c r="D43" s="20">
        <v>1344.6721030571</v>
      </c>
      <c r="E43" s="20">
        <v>31.238500083495001</v>
      </c>
      <c r="F43" s="20">
        <v>2680.3295622349001</v>
      </c>
      <c r="G43" s="20">
        <v>0</v>
      </c>
      <c r="H43" s="20">
        <v>4056.2401653755001</v>
      </c>
    </row>
    <row r="44" spans="1:8" x14ac:dyDescent="0.3">
      <c r="A44" s="6"/>
      <c r="B44" s="9"/>
      <c r="C44" s="10" t="s">
        <v>40</v>
      </c>
      <c r="D44" s="20"/>
      <c r="E44" s="20"/>
      <c r="F44" s="20"/>
      <c r="G44" s="20"/>
      <c r="H44" s="20"/>
    </row>
    <row r="45" spans="1:8" ht="31.2" x14ac:dyDescent="0.3">
      <c r="A45" s="6">
        <v>3</v>
      </c>
      <c r="B45" s="6" t="s">
        <v>41</v>
      </c>
      <c r="C45" s="32" t="s">
        <v>42</v>
      </c>
      <c r="D45" s="20">
        <v>9.6104991403288995</v>
      </c>
      <c r="E45" s="20">
        <v>0.33759717909328002</v>
      </c>
      <c r="F45" s="20">
        <v>0</v>
      </c>
      <c r="G45" s="20">
        <v>0</v>
      </c>
      <c r="H45" s="20">
        <v>9.9480963194222003</v>
      </c>
    </row>
    <row r="46" spans="1:8" ht="31.2" x14ac:dyDescent="0.3">
      <c r="A46" s="6">
        <v>4</v>
      </c>
      <c r="B46" s="6" t="s">
        <v>41</v>
      </c>
      <c r="C46" s="32" t="s">
        <v>43</v>
      </c>
      <c r="D46" s="20">
        <v>21.603678651016999</v>
      </c>
      <c r="E46" s="20">
        <v>0.35896602822077001</v>
      </c>
      <c r="F46" s="20">
        <v>0</v>
      </c>
      <c r="G46" s="20">
        <v>0</v>
      </c>
      <c r="H46" s="20">
        <v>21.962644679236998</v>
      </c>
    </row>
    <row r="47" spans="1:8" x14ac:dyDescent="0.3">
      <c r="A47" s="6"/>
      <c r="B47" s="9"/>
      <c r="C47" s="9" t="s">
        <v>44</v>
      </c>
      <c r="D47" s="20">
        <v>31.214177791346</v>
      </c>
      <c r="E47" s="20">
        <v>0.69656320731404997</v>
      </c>
      <c r="F47" s="20">
        <v>0</v>
      </c>
      <c r="G47" s="20">
        <v>0</v>
      </c>
      <c r="H47" s="20">
        <v>31.91074099866</v>
      </c>
    </row>
    <row r="48" spans="1:8" x14ac:dyDescent="0.3">
      <c r="A48" s="6"/>
      <c r="B48" s="9"/>
      <c r="C48" s="9" t="s">
        <v>45</v>
      </c>
      <c r="D48" s="20">
        <v>1375.8862808485001</v>
      </c>
      <c r="E48" s="20">
        <v>31.935063290809001</v>
      </c>
      <c r="F48" s="20">
        <v>2680.3295622349001</v>
      </c>
      <c r="G48" s="20">
        <v>0</v>
      </c>
      <c r="H48" s="20">
        <v>4088.1509063742001</v>
      </c>
    </row>
    <row r="49" spans="1:8" x14ac:dyDescent="0.3">
      <c r="A49" s="6"/>
      <c r="B49" s="9"/>
      <c r="C49" s="9" t="s">
        <v>46</v>
      </c>
      <c r="D49" s="20"/>
      <c r="E49" s="20"/>
      <c r="F49" s="20"/>
      <c r="G49" s="20"/>
      <c r="H49" s="20"/>
    </row>
    <row r="50" spans="1:8" ht="31.2" x14ac:dyDescent="0.3">
      <c r="A50" s="6">
        <v>5</v>
      </c>
      <c r="B50" s="6" t="s">
        <v>47</v>
      </c>
      <c r="C50" s="7" t="s">
        <v>25</v>
      </c>
      <c r="D50" s="20">
        <v>0</v>
      </c>
      <c r="E50" s="20">
        <v>0</v>
      </c>
      <c r="F50" s="20">
        <v>0</v>
      </c>
      <c r="G50" s="20">
        <v>80.853105917297995</v>
      </c>
      <c r="H50" s="20">
        <v>80.853105917297995</v>
      </c>
    </row>
    <row r="51" spans="1:8" ht="31.2" x14ac:dyDescent="0.3">
      <c r="A51" s="6">
        <v>6</v>
      </c>
      <c r="B51" s="6" t="s">
        <v>48</v>
      </c>
      <c r="C51" s="7" t="s">
        <v>49</v>
      </c>
      <c r="D51" s="20">
        <v>33.754035923055</v>
      </c>
      <c r="E51" s="20">
        <v>0.75774834490156995</v>
      </c>
      <c r="F51" s="20">
        <v>0</v>
      </c>
      <c r="G51" s="20">
        <v>0</v>
      </c>
      <c r="H51" s="20">
        <v>34.511784267956997</v>
      </c>
    </row>
    <row r="52" spans="1:8" x14ac:dyDescent="0.3">
      <c r="A52" s="6">
        <v>7</v>
      </c>
      <c r="B52" s="6" t="s">
        <v>50</v>
      </c>
      <c r="C52" s="7" t="s">
        <v>51</v>
      </c>
      <c r="D52" s="20">
        <v>0</v>
      </c>
      <c r="E52" s="20">
        <v>0</v>
      </c>
      <c r="F52" s="20">
        <v>0</v>
      </c>
      <c r="G52" s="20">
        <v>11.009558196704999</v>
      </c>
      <c r="H52" s="20">
        <v>11.009558196704999</v>
      </c>
    </row>
    <row r="53" spans="1:8" x14ac:dyDescent="0.3">
      <c r="A53" s="6">
        <v>8</v>
      </c>
      <c r="B53" s="6"/>
      <c r="C53" s="7" t="s">
        <v>52</v>
      </c>
      <c r="D53" s="20">
        <v>0</v>
      </c>
      <c r="E53" s="20">
        <v>0</v>
      </c>
      <c r="F53" s="20">
        <v>0</v>
      </c>
      <c r="G53" s="20">
        <v>16.723878237680001</v>
      </c>
      <c r="H53" s="20">
        <v>16.723878237680001</v>
      </c>
    </row>
    <row r="54" spans="1:8" x14ac:dyDescent="0.3">
      <c r="A54" s="6">
        <v>9</v>
      </c>
      <c r="B54" s="6"/>
      <c r="C54" s="7" t="s">
        <v>53</v>
      </c>
      <c r="D54" s="20">
        <v>0</v>
      </c>
      <c r="E54" s="20">
        <v>0</v>
      </c>
      <c r="F54" s="20">
        <v>0</v>
      </c>
      <c r="G54" s="20">
        <v>17.265965233050999</v>
      </c>
      <c r="H54" s="20">
        <v>17.265965233050999</v>
      </c>
    </row>
    <row r="55" spans="1:8" x14ac:dyDescent="0.3">
      <c r="A55" s="6">
        <v>10</v>
      </c>
      <c r="B55" s="6" t="s">
        <v>54</v>
      </c>
      <c r="C55" s="7" t="s">
        <v>55</v>
      </c>
      <c r="D55" s="20">
        <v>0</v>
      </c>
      <c r="E55" s="20">
        <v>0</v>
      </c>
      <c r="F55" s="20">
        <v>0</v>
      </c>
      <c r="G55" s="20">
        <v>10.174443362383</v>
      </c>
      <c r="H55" s="20">
        <v>10.174443362383</v>
      </c>
    </row>
    <row r="56" spans="1:8" x14ac:dyDescent="0.3">
      <c r="A56" s="6">
        <v>11</v>
      </c>
      <c r="B56" s="6" t="s">
        <v>56</v>
      </c>
      <c r="C56" s="7" t="s">
        <v>51</v>
      </c>
      <c r="D56" s="20">
        <v>0</v>
      </c>
      <c r="E56" s="20">
        <v>0</v>
      </c>
      <c r="F56" s="20">
        <v>0</v>
      </c>
      <c r="G56" s="20">
        <v>33.503495967272002</v>
      </c>
      <c r="H56" s="20">
        <v>33.503495967272002</v>
      </c>
    </row>
    <row r="57" spans="1:8" x14ac:dyDescent="0.3">
      <c r="A57" s="6"/>
      <c r="B57" s="9"/>
      <c r="C57" s="9" t="s">
        <v>57</v>
      </c>
      <c r="D57" s="20">
        <v>33.754035923055</v>
      </c>
      <c r="E57" s="20">
        <v>0.75774834490156995</v>
      </c>
      <c r="F57" s="20">
        <v>0</v>
      </c>
      <c r="G57" s="20">
        <v>169.53044691439001</v>
      </c>
      <c r="H57" s="20">
        <v>204.04223118235001</v>
      </c>
    </row>
    <row r="58" spans="1:8" x14ac:dyDescent="0.3">
      <c r="A58" s="6"/>
      <c r="B58" s="9"/>
      <c r="C58" s="9" t="s">
        <v>58</v>
      </c>
      <c r="D58" s="20">
        <v>1409.6403167715</v>
      </c>
      <c r="E58" s="20">
        <v>32.692811635710001</v>
      </c>
      <c r="F58" s="20">
        <v>2680.3295622349001</v>
      </c>
      <c r="G58" s="20">
        <v>169.53044691439001</v>
      </c>
      <c r="H58" s="20">
        <v>4292.1931375565</v>
      </c>
    </row>
    <row r="59" spans="1:8" ht="31.5" customHeight="1" x14ac:dyDescent="0.3">
      <c r="A59" s="6"/>
      <c r="B59" s="9"/>
      <c r="C59" s="9" t="s">
        <v>59</v>
      </c>
      <c r="D59" s="20"/>
      <c r="E59" s="20"/>
      <c r="F59" s="20"/>
      <c r="G59" s="20"/>
      <c r="H59" s="20"/>
    </row>
    <row r="60" spans="1:8" x14ac:dyDescent="0.3">
      <c r="A60" s="6"/>
      <c r="B60" s="6"/>
      <c r="C60" s="7"/>
      <c r="D60" s="20"/>
      <c r="E60" s="20"/>
      <c r="F60" s="20"/>
      <c r="G60" s="20"/>
      <c r="H60" s="20">
        <f>SUM(D60:G60)</f>
        <v>0</v>
      </c>
    </row>
    <row r="61" spans="1:8" x14ac:dyDescent="0.3">
      <c r="A61" s="6"/>
      <c r="B61" s="9"/>
      <c r="C61" s="9" t="s">
        <v>60</v>
      </c>
      <c r="D61" s="20">
        <f>SUM(D60:D60)</f>
        <v>0</v>
      </c>
      <c r="E61" s="20">
        <f>SUM(E60:E60)</f>
        <v>0</v>
      </c>
      <c r="F61" s="20">
        <f>SUM(F60:F60)</f>
        <v>0</v>
      </c>
      <c r="G61" s="20">
        <f>SUM(G60:G60)</f>
        <v>0</v>
      </c>
      <c r="H61" s="20">
        <f>SUM(D61:G61)</f>
        <v>0</v>
      </c>
    </row>
    <row r="62" spans="1:8" x14ac:dyDescent="0.3">
      <c r="A62" s="6"/>
      <c r="B62" s="9"/>
      <c r="C62" s="9" t="s">
        <v>61</v>
      </c>
      <c r="D62" s="20">
        <v>1409.6403167715</v>
      </c>
      <c r="E62" s="20">
        <v>32.692811635710001</v>
      </c>
      <c r="F62" s="20">
        <v>2680.3295622349001</v>
      </c>
      <c r="G62" s="20">
        <v>169.53044691439001</v>
      </c>
      <c r="H62" s="20">
        <v>4292.1931375565</v>
      </c>
    </row>
    <row r="63" spans="1:8" ht="157.5" customHeight="1" x14ac:dyDescent="0.3">
      <c r="A63" s="6"/>
      <c r="B63" s="9"/>
      <c r="C63" s="9" t="s">
        <v>62</v>
      </c>
      <c r="D63" s="20"/>
      <c r="E63" s="20"/>
      <c r="F63" s="20"/>
      <c r="G63" s="20"/>
      <c r="H63" s="20"/>
    </row>
    <row r="64" spans="1:8" x14ac:dyDescent="0.3">
      <c r="A64" s="6">
        <v>12</v>
      </c>
      <c r="B64" s="6" t="s">
        <v>63</v>
      </c>
      <c r="C64" s="7" t="s">
        <v>64</v>
      </c>
      <c r="D64" s="20">
        <v>0</v>
      </c>
      <c r="E64" s="20">
        <v>0</v>
      </c>
      <c r="F64" s="20">
        <v>0</v>
      </c>
      <c r="G64" s="20">
        <v>326.38467549805</v>
      </c>
      <c r="H64" s="20">
        <v>326.38467549805</v>
      </c>
    </row>
    <row r="65" spans="1:8" x14ac:dyDescent="0.3">
      <c r="A65" s="6">
        <v>13</v>
      </c>
      <c r="B65" s="6" t="s">
        <v>77</v>
      </c>
      <c r="C65" s="7" t="s">
        <v>78</v>
      </c>
      <c r="D65" s="20">
        <v>0</v>
      </c>
      <c r="E65" s="20">
        <v>0</v>
      </c>
      <c r="F65" s="20">
        <v>0</v>
      </c>
      <c r="G65" s="20">
        <v>100.87</v>
      </c>
      <c r="H65" s="20">
        <v>100.87</v>
      </c>
    </row>
    <row r="66" spans="1:8" x14ac:dyDescent="0.3">
      <c r="A66" s="6"/>
      <c r="B66" s="9"/>
      <c r="C66" s="9" t="s">
        <v>76</v>
      </c>
      <c r="D66" s="20">
        <v>0</v>
      </c>
      <c r="E66" s="20">
        <v>0</v>
      </c>
      <c r="F66" s="20">
        <v>0</v>
      </c>
      <c r="G66" s="20">
        <v>427.25467549805001</v>
      </c>
      <c r="H66" s="20">
        <v>427.25467549805001</v>
      </c>
    </row>
    <row r="67" spans="1:8" x14ac:dyDescent="0.3">
      <c r="A67" s="6"/>
      <c r="B67" s="9"/>
      <c r="C67" s="9" t="s">
        <v>75</v>
      </c>
      <c r="D67" s="20">
        <v>1409.6403167715</v>
      </c>
      <c r="E67" s="20">
        <v>32.692811635710001</v>
      </c>
      <c r="F67" s="20">
        <v>2680.3295622349001</v>
      </c>
      <c r="G67" s="20">
        <v>596.78512241244005</v>
      </c>
      <c r="H67" s="20">
        <v>4719.4478130546004</v>
      </c>
    </row>
    <row r="68" spans="1:8" x14ac:dyDescent="0.3">
      <c r="A68" s="6"/>
      <c r="B68" s="9"/>
      <c r="C68" s="9" t="s">
        <v>74</v>
      </c>
      <c r="D68" s="20"/>
      <c r="E68" s="20"/>
      <c r="F68" s="20"/>
      <c r="G68" s="20"/>
      <c r="H68" s="20"/>
    </row>
    <row r="69" spans="1:8" ht="47.25" customHeight="1" x14ac:dyDescent="0.3">
      <c r="A69" s="6">
        <v>14</v>
      </c>
      <c r="B69" s="6" t="s">
        <v>73</v>
      </c>
      <c r="C69" s="7" t="s">
        <v>72</v>
      </c>
      <c r="D69" s="20">
        <f>D67 * 3%</f>
        <v>42.289209503144995</v>
      </c>
      <c r="E69" s="20">
        <f>E67 * 3%</f>
        <v>0.98078434907129997</v>
      </c>
      <c r="F69" s="20">
        <f>F67 * 3%</f>
        <v>80.409886867047007</v>
      </c>
      <c r="G69" s="20">
        <f>G67 * 3%</f>
        <v>17.903553672373199</v>
      </c>
      <c r="H69" s="20">
        <f>SUM(D69:G69)</f>
        <v>141.5834343916365</v>
      </c>
    </row>
    <row r="70" spans="1:8" x14ac:dyDescent="0.3">
      <c r="A70" s="6"/>
      <c r="B70" s="9"/>
      <c r="C70" s="9" t="s">
        <v>71</v>
      </c>
      <c r="D70" s="20">
        <f>D69</f>
        <v>42.289209503144995</v>
      </c>
      <c r="E70" s="20">
        <f>E69</f>
        <v>0.98078434907129997</v>
      </c>
      <c r="F70" s="20">
        <f>F69</f>
        <v>80.409886867047007</v>
      </c>
      <c r="G70" s="20">
        <f>G69</f>
        <v>17.903553672373199</v>
      </c>
      <c r="H70" s="20">
        <f>SUM(D70:G70)</f>
        <v>141.5834343916365</v>
      </c>
    </row>
    <row r="71" spans="1:8" x14ac:dyDescent="0.3">
      <c r="A71" s="6"/>
      <c r="B71" s="9"/>
      <c r="C71" s="9" t="s">
        <v>70</v>
      </c>
      <c r="D71" s="20">
        <f>D70 + D67</f>
        <v>1451.929526274645</v>
      </c>
      <c r="E71" s="20">
        <f>E70 + E67</f>
        <v>33.673595984781301</v>
      </c>
      <c r="F71" s="20">
        <f>F70 + F67</f>
        <v>2760.7394491019472</v>
      </c>
      <c r="G71" s="20">
        <f>G70 + G67</f>
        <v>614.68867608481321</v>
      </c>
      <c r="H71" s="20">
        <f>SUM(D71:G71)</f>
        <v>4861.0312474461862</v>
      </c>
    </row>
    <row r="72" spans="1:8" x14ac:dyDescent="0.3">
      <c r="A72" s="6"/>
      <c r="B72" s="9"/>
      <c r="C72" s="9" t="s">
        <v>69</v>
      </c>
      <c r="D72" s="20"/>
      <c r="E72" s="20"/>
      <c r="F72" s="20"/>
      <c r="G72" s="20"/>
      <c r="H72" s="20"/>
    </row>
    <row r="73" spans="1:8" x14ac:dyDescent="0.3">
      <c r="A73" s="6">
        <v>15</v>
      </c>
      <c r="B73" s="6" t="s">
        <v>68</v>
      </c>
      <c r="C73" s="7" t="s">
        <v>67</v>
      </c>
      <c r="D73" s="20">
        <f>D71 * 20%</f>
        <v>290.38590525492901</v>
      </c>
      <c r="E73" s="20">
        <f>E71 * 20%</f>
        <v>6.7347191969562603</v>
      </c>
      <c r="F73" s="20">
        <f>F71 * 20%</f>
        <v>552.14788982038942</v>
      </c>
      <c r="G73" s="20">
        <f>G71 * 20%</f>
        <v>122.93773521696265</v>
      </c>
      <c r="H73" s="20">
        <f>SUM(D73:G73)</f>
        <v>972.20624948923728</v>
      </c>
    </row>
    <row r="74" spans="1:8" x14ac:dyDescent="0.3">
      <c r="A74" s="6"/>
      <c r="B74" s="9"/>
      <c r="C74" s="9" t="s">
        <v>66</v>
      </c>
      <c r="D74" s="20">
        <f>D73</f>
        <v>290.38590525492901</v>
      </c>
      <c r="E74" s="20">
        <f>E73</f>
        <v>6.7347191969562603</v>
      </c>
      <c r="F74" s="20">
        <f>F73</f>
        <v>552.14788982038942</v>
      </c>
      <c r="G74" s="20">
        <f>G73</f>
        <v>122.93773521696265</v>
      </c>
      <c r="H74" s="20">
        <f>SUM(D74:G74)</f>
        <v>972.20624948923728</v>
      </c>
    </row>
    <row r="75" spans="1:8" x14ac:dyDescent="0.3">
      <c r="A75" s="6"/>
      <c r="B75" s="9"/>
      <c r="C75" s="9" t="s">
        <v>65</v>
      </c>
      <c r="D75" s="20">
        <f>D74 + D71</f>
        <v>1742.315431529574</v>
      </c>
      <c r="E75" s="20">
        <f>E74 + E71</f>
        <v>40.408315181737564</v>
      </c>
      <c r="F75" s="20">
        <f>F74 + F71</f>
        <v>3312.8873389223368</v>
      </c>
      <c r="G75" s="20">
        <f>G74 + G71</f>
        <v>737.62641130177587</v>
      </c>
      <c r="H75" s="20">
        <f>SUM(D75:G75)</f>
        <v>5833.2374969354241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 x14ac:dyDescent="0.3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79</v>
      </c>
    </row>
    <row r="2" spans="1:14" ht="45.75" customHeight="1" x14ac:dyDescent="0.3">
      <c r="A2" s="1"/>
      <c r="B2" s="1" t="s">
        <v>80</v>
      </c>
      <c r="C2" s="83" t="s">
        <v>130</v>
      </c>
      <c r="D2" s="83"/>
      <c r="E2" s="83"/>
      <c r="F2" s="83"/>
      <c r="G2" s="83"/>
      <c r="H2" s="83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81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82</v>
      </c>
      <c r="C7" s="29" t="s">
        <v>114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76" t="s">
        <v>4</v>
      </c>
      <c r="B10" s="76" t="s">
        <v>13</v>
      </c>
      <c r="C10" s="76" t="s">
        <v>83</v>
      </c>
      <c r="D10" s="77" t="s">
        <v>15</v>
      </c>
      <c r="E10" s="78"/>
      <c r="F10" s="78"/>
      <c r="G10" s="78"/>
      <c r="H10" s="79"/>
      <c r="J10" s="5"/>
    </row>
    <row r="11" spans="1:14" ht="59.25" customHeight="1" x14ac:dyDescent="0.3">
      <c r="A11" s="76"/>
      <c r="B11" s="76"/>
      <c r="C11" s="76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84</v>
      </c>
      <c r="C13" s="25" t="s">
        <v>85</v>
      </c>
      <c r="D13" s="19">
        <v>440.38900000000001</v>
      </c>
      <c r="E13" s="19">
        <v>15.47</v>
      </c>
      <c r="F13" s="19">
        <v>2456.46</v>
      </c>
      <c r="G13" s="19">
        <v>0</v>
      </c>
      <c r="H13" s="19">
        <v>2912.319</v>
      </c>
      <c r="J13" s="5"/>
    </row>
    <row r="14" spans="1:14" x14ac:dyDescent="0.3">
      <c r="A14" s="6"/>
      <c r="B14" s="9"/>
      <c r="C14" s="9" t="s">
        <v>86</v>
      </c>
      <c r="D14" s="19">
        <v>440.38900000000001</v>
      </c>
      <c r="E14" s="19">
        <v>15.47</v>
      </c>
      <c r="F14" s="19">
        <v>2456.46</v>
      </c>
      <c r="G14" s="19">
        <v>0</v>
      </c>
      <c r="H14" s="19">
        <v>2912.319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 x14ac:dyDescent="0.3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79</v>
      </c>
    </row>
    <row r="2" spans="1:14" ht="45.75" customHeight="1" x14ac:dyDescent="0.3">
      <c r="A2" s="1"/>
      <c r="B2" s="1" t="s">
        <v>80</v>
      </c>
      <c r="C2" s="83" t="s">
        <v>130</v>
      </c>
      <c r="D2" s="73"/>
      <c r="E2" s="73"/>
      <c r="F2" s="73"/>
      <c r="G2" s="73"/>
      <c r="H2" s="73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87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82</v>
      </c>
      <c r="C7" s="29" t="s">
        <v>114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76" t="s">
        <v>4</v>
      </c>
      <c r="B10" s="76" t="s">
        <v>13</v>
      </c>
      <c r="C10" s="76" t="s">
        <v>83</v>
      </c>
      <c r="D10" s="77" t="s">
        <v>15</v>
      </c>
      <c r="E10" s="78"/>
      <c r="F10" s="78"/>
      <c r="G10" s="78"/>
      <c r="H10" s="79"/>
      <c r="J10" s="5"/>
    </row>
    <row r="11" spans="1:14" ht="59.25" customHeight="1" x14ac:dyDescent="0.3">
      <c r="A11" s="76"/>
      <c r="B11" s="76"/>
      <c r="C11" s="76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88</v>
      </c>
      <c r="C13" s="25" t="s">
        <v>89</v>
      </c>
      <c r="D13" s="19">
        <v>0</v>
      </c>
      <c r="E13" s="19">
        <v>0</v>
      </c>
      <c r="F13" s="19">
        <v>0</v>
      </c>
      <c r="G13" s="19">
        <v>74.099999999999994</v>
      </c>
      <c r="H13" s="19">
        <v>74.099999999999994</v>
      </c>
      <c r="J13" s="5"/>
    </row>
    <row r="14" spans="1:14" x14ac:dyDescent="0.3">
      <c r="A14" s="6"/>
      <c r="B14" s="9"/>
      <c r="C14" s="9" t="s">
        <v>86</v>
      </c>
      <c r="D14" s="19">
        <v>0</v>
      </c>
      <c r="E14" s="19">
        <v>0</v>
      </c>
      <c r="F14" s="19">
        <v>0</v>
      </c>
      <c r="G14" s="19">
        <v>74.099999999999994</v>
      </c>
      <c r="H14" s="19">
        <v>74.099999999999994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 x14ac:dyDescent="0.3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79</v>
      </c>
    </row>
    <row r="2" spans="1:14" ht="45.75" customHeight="1" x14ac:dyDescent="0.3">
      <c r="A2" s="1"/>
      <c r="B2" s="1" t="s">
        <v>80</v>
      </c>
      <c r="C2" s="83" t="s">
        <v>130</v>
      </c>
      <c r="D2" s="73"/>
      <c r="E2" s="73"/>
      <c r="F2" s="73"/>
      <c r="G2" s="73"/>
      <c r="H2" s="73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82</v>
      </c>
      <c r="C7" s="29" t="s">
        <v>91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76" t="s">
        <v>4</v>
      </c>
      <c r="B10" s="76" t="s">
        <v>13</v>
      </c>
      <c r="C10" s="76" t="s">
        <v>83</v>
      </c>
      <c r="D10" s="77" t="s">
        <v>15</v>
      </c>
      <c r="E10" s="78"/>
      <c r="F10" s="78"/>
      <c r="G10" s="78"/>
      <c r="H10" s="79"/>
      <c r="J10" s="5"/>
    </row>
    <row r="11" spans="1:14" ht="59.25" customHeight="1" x14ac:dyDescent="0.3">
      <c r="A11" s="76"/>
      <c r="B11" s="76"/>
      <c r="C11" s="76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92</v>
      </c>
      <c r="C13" s="25" t="s">
        <v>91</v>
      </c>
      <c r="D13" s="19">
        <v>0</v>
      </c>
      <c r="E13" s="19">
        <v>0</v>
      </c>
      <c r="F13" s="19">
        <v>0</v>
      </c>
      <c r="G13" s="19">
        <v>299.12400000000002</v>
      </c>
      <c r="H13" s="19">
        <v>299.12400000000002</v>
      </c>
      <c r="J13" s="5"/>
    </row>
    <row r="14" spans="1:14" x14ac:dyDescent="0.3">
      <c r="A14" s="6"/>
      <c r="B14" s="9"/>
      <c r="C14" s="9" t="s">
        <v>86</v>
      </c>
      <c r="D14" s="19">
        <v>0</v>
      </c>
      <c r="E14" s="19">
        <v>0</v>
      </c>
      <c r="F14" s="19">
        <v>0</v>
      </c>
      <c r="G14" s="19">
        <v>299.12400000000002</v>
      </c>
      <c r="H14" s="19">
        <v>299.12400000000002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B4" sqref="B4"/>
    </sheetView>
  </sheetViews>
  <sheetFormatPr defaultColWidth="8.88671875" defaultRowHeight="15.6" outlineLevelCol="7" x14ac:dyDescent="0.3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79</v>
      </c>
    </row>
    <row r="2" spans="1:14" ht="45.75" customHeight="1" x14ac:dyDescent="0.3">
      <c r="A2" s="1"/>
      <c r="B2" s="1" t="s">
        <v>80</v>
      </c>
      <c r="C2" s="83" t="s">
        <v>130</v>
      </c>
      <c r="D2" s="73"/>
      <c r="E2" s="73"/>
      <c r="F2" s="73"/>
      <c r="G2" s="73"/>
      <c r="H2" s="73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93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82</v>
      </c>
      <c r="C7" s="29" t="s">
        <v>55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76" t="s">
        <v>4</v>
      </c>
      <c r="B10" s="76" t="s">
        <v>13</v>
      </c>
      <c r="C10" s="76" t="s">
        <v>83</v>
      </c>
      <c r="D10" s="77" t="s">
        <v>15</v>
      </c>
      <c r="E10" s="78"/>
      <c r="F10" s="78"/>
      <c r="G10" s="78"/>
      <c r="H10" s="79"/>
      <c r="J10" s="5"/>
    </row>
    <row r="11" spans="1:14" ht="59.25" customHeight="1" x14ac:dyDescent="0.3">
      <c r="A11" s="76"/>
      <c r="B11" s="76"/>
      <c r="C11" s="76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94</v>
      </c>
      <c r="C13" s="25" t="s">
        <v>55</v>
      </c>
      <c r="D13" s="19">
        <v>0</v>
      </c>
      <c r="E13" s="19">
        <v>0</v>
      </c>
      <c r="F13" s="19">
        <v>0</v>
      </c>
      <c r="G13" s="19">
        <v>10.174443362383</v>
      </c>
      <c r="H13" s="19">
        <v>10.174443362383</v>
      </c>
      <c r="J13" s="5"/>
    </row>
    <row r="14" spans="1:14" x14ac:dyDescent="0.3">
      <c r="A14" s="6"/>
      <c r="B14" s="9"/>
      <c r="C14" s="9" t="s">
        <v>86</v>
      </c>
      <c r="D14" s="19">
        <v>0</v>
      </c>
      <c r="E14" s="19">
        <v>0</v>
      </c>
      <c r="F14" s="19">
        <v>0</v>
      </c>
      <c r="G14" s="19">
        <v>10.174443362383</v>
      </c>
      <c r="H14" s="19">
        <v>10.174443362383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4" sqref="C4"/>
    </sheetView>
  </sheetViews>
  <sheetFormatPr defaultColWidth="8.88671875" defaultRowHeight="15.6" outlineLevelCol="7" x14ac:dyDescent="0.3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79</v>
      </c>
    </row>
    <row r="2" spans="1:14" ht="45.75" customHeight="1" x14ac:dyDescent="0.3">
      <c r="A2" s="1"/>
      <c r="B2" s="1" t="s">
        <v>80</v>
      </c>
      <c r="C2" s="83" t="s">
        <v>130</v>
      </c>
      <c r="D2" s="73"/>
      <c r="E2" s="73"/>
      <c r="F2" s="73"/>
      <c r="G2" s="73"/>
      <c r="H2" s="73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95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82</v>
      </c>
      <c r="C7" s="29" t="s">
        <v>114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76" t="s">
        <v>4</v>
      </c>
      <c r="B10" s="76" t="s">
        <v>13</v>
      </c>
      <c r="C10" s="76" t="s">
        <v>83</v>
      </c>
      <c r="D10" s="77" t="s">
        <v>15</v>
      </c>
      <c r="E10" s="78"/>
      <c r="F10" s="78"/>
      <c r="G10" s="78"/>
      <c r="H10" s="79"/>
      <c r="J10" s="5"/>
    </row>
    <row r="11" spans="1:14" ht="59.25" customHeight="1" x14ac:dyDescent="0.3">
      <c r="A11" s="76"/>
      <c r="B11" s="76"/>
      <c r="C11" s="76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96</v>
      </c>
      <c r="C13" s="25" t="s">
        <v>97</v>
      </c>
      <c r="D13" s="19">
        <v>864.14714604068001</v>
      </c>
      <c r="E13" s="19">
        <v>14.358641128831</v>
      </c>
      <c r="F13" s="19">
        <v>0</v>
      </c>
      <c r="G13" s="19">
        <v>0</v>
      </c>
      <c r="H13" s="19">
        <v>878.50578716950997</v>
      </c>
      <c r="J13" s="5"/>
    </row>
    <row r="14" spans="1:14" x14ac:dyDescent="0.3">
      <c r="A14" s="6"/>
      <c r="B14" s="9"/>
      <c r="C14" s="9" t="s">
        <v>86</v>
      </c>
      <c r="D14" s="19">
        <v>864.14714604068001</v>
      </c>
      <c r="E14" s="19">
        <v>14.358641128831</v>
      </c>
      <c r="F14" s="19">
        <v>0</v>
      </c>
      <c r="G14" s="19">
        <v>0</v>
      </c>
      <c r="H14" s="19">
        <v>878.50578716950997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C7" sqref="C7"/>
    </sheetView>
  </sheetViews>
  <sheetFormatPr defaultColWidth="8.88671875" defaultRowHeight="15.6" outlineLevelCol="7" x14ac:dyDescent="0.3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79</v>
      </c>
    </row>
    <row r="2" spans="1:14" ht="45.75" customHeight="1" x14ac:dyDescent="0.3">
      <c r="A2" s="1"/>
      <c r="B2" s="1" t="s">
        <v>80</v>
      </c>
      <c r="C2" s="83" t="s">
        <v>130</v>
      </c>
      <c r="D2" s="73"/>
      <c r="E2" s="73"/>
      <c r="F2" s="73"/>
      <c r="G2" s="73"/>
      <c r="H2" s="73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98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82</v>
      </c>
      <c r="C7" s="29" t="s">
        <v>78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76" t="s">
        <v>4</v>
      </c>
      <c r="B10" s="76" t="s">
        <v>13</v>
      </c>
      <c r="C10" s="76" t="s">
        <v>83</v>
      </c>
      <c r="D10" s="77" t="s">
        <v>15</v>
      </c>
      <c r="E10" s="78"/>
      <c r="F10" s="78"/>
      <c r="G10" s="78"/>
      <c r="H10" s="79"/>
      <c r="J10" s="5"/>
    </row>
    <row r="11" spans="1:14" ht="59.25" customHeight="1" x14ac:dyDescent="0.3">
      <c r="A11" s="76"/>
      <c r="B11" s="76"/>
      <c r="C11" s="76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92</v>
      </c>
      <c r="C13" s="25" t="s">
        <v>78</v>
      </c>
      <c r="D13" s="19">
        <v>0</v>
      </c>
      <c r="E13" s="19">
        <v>0</v>
      </c>
      <c r="F13" s="19">
        <v>0</v>
      </c>
      <c r="G13" s="19">
        <v>100.87</v>
      </c>
      <c r="H13" s="19">
        <v>100.87</v>
      </c>
      <c r="J13" s="5"/>
    </row>
    <row r="14" spans="1:14" x14ac:dyDescent="0.3">
      <c r="A14" s="6"/>
      <c r="B14" s="9"/>
      <c r="C14" s="9" t="s">
        <v>86</v>
      </c>
      <c r="D14" s="19">
        <v>0</v>
      </c>
      <c r="E14" s="19">
        <v>0</v>
      </c>
      <c r="F14" s="19">
        <v>0</v>
      </c>
      <c r="G14" s="19">
        <v>100.87</v>
      </c>
      <c r="H14" s="19">
        <v>100.87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"/>
  <sheetViews>
    <sheetView tabSelected="1" topLeftCell="A10" workbookViewId="0"/>
  </sheetViews>
  <sheetFormatPr defaultColWidth="10"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Сводка затрат</vt:lpstr>
      <vt:lpstr>ССР</vt:lpstr>
      <vt:lpstr>ОСР 556-02-01</vt:lpstr>
      <vt:lpstr>ОСР 556-09-01</vt:lpstr>
      <vt:lpstr>ОСР 556-12-01</vt:lpstr>
      <vt:lpstr>ОСР 525-09-01</vt:lpstr>
      <vt:lpstr>ОСР 525-02-01</vt:lpstr>
      <vt:lpstr>ОСР 525-12-01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2025-11-14T03:46:07Z</dcterms:modified>
</cp:coreProperties>
</file>